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_RSCH\TPR-NEW\Staff\Jared\fy24\LCWG\productivity and income estimates\"/>
    </mc:Choice>
  </mc:AlternateContent>
  <xr:revisionPtr revIDLastSave="0" documentId="13_ncr:1_{4FABEC87-FA3D-45A0-91EB-E9A162387A1B}" xr6:coauthVersionLast="47" xr6:coauthVersionMax="47" xr10:uidLastSave="{00000000-0000-0000-0000-000000000000}"/>
  <bookViews>
    <workbookView xWindow="28680" yWindow="-120" windowWidth="29040" windowHeight="15840" xr2:uid="{6021AC5D-EE9F-4562-8A5C-3331152B793D}"/>
  </bookViews>
  <sheets>
    <sheet name="create a parcel" sheetId="6" r:id="rId1"/>
    <sheet name="productivity and income" sheetId="3" r:id="rId2"/>
    <sheet name="size and income" sheetId="5" r:id="rId3"/>
    <sheet name="statewide averages" sheetId="4" r:id="rId4"/>
    <sheet name="commodity price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D11" i="3"/>
  <c r="D5" i="6" s="1"/>
  <c r="E11" i="6"/>
  <c r="F10" i="3"/>
  <c r="B3" i="5" l="1"/>
  <c r="D3" i="3" l="1"/>
  <c r="C12" i="6"/>
  <c r="N11" i="3"/>
  <c r="G10" i="5" s="1"/>
  <c r="D10" i="6"/>
  <c r="E10" i="6" s="1"/>
  <c r="F10" i="5"/>
  <c r="F12" i="5"/>
  <c r="E13" i="5"/>
  <c r="F13" i="5"/>
  <c r="F14" i="5"/>
  <c r="F15" i="5"/>
  <c r="F16" i="5"/>
  <c r="E17" i="5"/>
  <c r="F17" i="5"/>
  <c r="F18" i="5"/>
  <c r="E19" i="5"/>
  <c r="F19" i="5"/>
  <c r="F20" i="5"/>
  <c r="E21" i="5"/>
  <c r="F21" i="5"/>
  <c r="F22" i="5"/>
  <c r="E23" i="5"/>
  <c r="F23" i="5"/>
  <c r="F24" i="5"/>
  <c r="F25" i="5"/>
  <c r="D10" i="3"/>
  <c r="N10" i="3"/>
  <c r="L10" i="3"/>
  <c r="L11" i="3" s="1"/>
  <c r="D8" i="6" s="1"/>
  <c r="E8" i="6" s="1"/>
  <c r="J10" i="3"/>
  <c r="J11" i="3" s="1"/>
  <c r="E20" i="5" s="1"/>
  <c r="H10" i="3"/>
  <c r="H11" i="3" s="1"/>
  <c r="D25" i="5" s="1"/>
  <c r="F11" i="3"/>
  <c r="D9" i="3"/>
  <c r="D8" i="3"/>
  <c r="D7" i="3"/>
  <c r="D6" i="3"/>
  <c r="D5" i="3"/>
  <c r="D4" i="3"/>
  <c r="F9" i="3"/>
  <c r="F8" i="3"/>
  <c r="F7" i="3"/>
  <c r="F6" i="3"/>
  <c r="F5" i="3"/>
  <c r="F4" i="3"/>
  <c r="F3" i="3"/>
  <c r="H9" i="3"/>
  <c r="H8" i="3"/>
  <c r="H7" i="3"/>
  <c r="H6" i="3"/>
  <c r="H5" i="3"/>
  <c r="H4" i="3"/>
  <c r="H3" i="3"/>
  <c r="J9" i="3"/>
  <c r="J8" i="3"/>
  <c r="J7" i="3"/>
  <c r="J6" i="3"/>
  <c r="J5" i="3"/>
  <c r="J4" i="3"/>
  <c r="J3" i="3"/>
  <c r="L9" i="3"/>
  <c r="L8" i="3"/>
  <c r="L7" i="3"/>
  <c r="L6" i="3"/>
  <c r="L5" i="3"/>
  <c r="L4" i="3"/>
  <c r="L3" i="3"/>
  <c r="N4" i="3"/>
  <c r="N5" i="3"/>
  <c r="N6" i="3"/>
  <c r="N7" i="3"/>
  <c r="N8" i="3"/>
  <c r="N9" i="3"/>
  <c r="N3" i="3"/>
  <c r="B10" i="5" l="1"/>
  <c r="B4" i="5"/>
  <c r="B5" i="5"/>
  <c r="B24" i="5"/>
  <c r="B16" i="5"/>
  <c r="E25" i="5"/>
  <c r="D23" i="5"/>
  <c r="D21" i="5"/>
  <c r="D19" i="5"/>
  <c r="D17" i="5"/>
  <c r="D15" i="5"/>
  <c r="D13" i="5"/>
  <c r="D11" i="5"/>
  <c r="D9" i="6"/>
  <c r="E9" i="6" s="1"/>
  <c r="B17" i="5"/>
  <c r="E15" i="5"/>
  <c r="E11" i="5"/>
  <c r="B23" i="5"/>
  <c r="B15" i="5"/>
  <c r="G22" i="5"/>
  <c r="G20" i="5"/>
  <c r="G18" i="5"/>
  <c r="G16" i="5"/>
  <c r="G14" i="5"/>
  <c r="G12" i="5"/>
  <c r="D3" i="5"/>
  <c r="D5" i="5"/>
  <c r="D4" i="5"/>
  <c r="B14" i="5"/>
  <c r="D7" i="6"/>
  <c r="E7" i="6" s="1"/>
  <c r="B22" i="5"/>
  <c r="B21" i="5"/>
  <c r="E22" i="5"/>
  <c r="E18" i="5"/>
  <c r="E14" i="5"/>
  <c r="E12" i="5"/>
  <c r="E10" i="5"/>
  <c r="G25" i="5"/>
  <c r="G4" i="5"/>
  <c r="G3" i="5"/>
  <c r="G5" i="5"/>
  <c r="B13" i="5"/>
  <c r="F3" i="5"/>
  <c r="F5" i="5"/>
  <c r="F4" i="5"/>
  <c r="B20" i="5"/>
  <c r="B12" i="5"/>
  <c r="D24" i="5"/>
  <c r="D22" i="5"/>
  <c r="D20" i="5"/>
  <c r="D18" i="5"/>
  <c r="D16" i="5"/>
  <c r="D14" i="5"/>
  <c r="D12" i="5"/>
  <c r="D10" i="5"/>
  <c r="E3" i="5"/>
  <c r="E5" i="5"/>
  <c r="E4" i="5"/>
  <c r="E24" i="5"/>
  <c r="E16" i="5"/>
  <c r="B19" i="5"/>
  <c r="B11" i="5"/>
  <c r="G23" i="5"/>
  <c r="G21" i="5"/>
  <c r="G19" i="5"/>
  <c r="G17" i="5"/>
  <c r="G15" i="5"/>
  <c r="G13" i="5"/>
  <c r="G11" i="5"/>
  <c r="G24" i="5"/>
  <c r="B18" i="5"/>
  <c r="B25" i="5"/>
  <c r="F11" i="5"/>
  <c r="E5" i="6"/>
  <c r="C3" i="5"/>
  <c r="C5" i="5"/>
  <c r="C4" i="5"/>
  <c r="C25" i="5"/>
  <c r="C22" i="5"/>
  <c r="C14" i="5"/>
  <c r="C17" i="5"/>
  <c r="C23" i="5"/>
  <c r="C15" i="5"/>
  <c r="D6" i="6"/>
  <c r="E6" i="6" s="1"/>
  <c r="C12" i="5"/>
  <c r="C18" i="5"/>
  <c r="C10" i="5"/>
  <c r="C21" i="5"/>
  <c r="C13" i="5"/>
  <c r="C24" i="5"/>
  <c r="C20" i="5"/>
  <c r="C19" i="5"/>
  <c r="C11" i="5"/>
  <c r="D12" i="6" l="1"/>
  <c r="E12" i="6" s="1"/>
</calcChain>
</file>

<file path=xl/sharedStrings.xml><?xml version="1.0" encoding="utf-8"?>
<sst xmlns="http://schemas.openxmlformats.org/spreadsheetml/2006/main" count="123" uniqueCount="32">
  <si>
    <t>Irrigated</t>
  </si>
  <si>
    <t>Grazing</t>
  </si>
  <si>
    <t>/ bushel</t>
  </si>
  <si>
    <t>/ ton</t>
  </si>
  <si>
    <t>/ AUM</t>
  </si>
  <si>
    <t>AUM/acre</t>
  </si>
  <si>
    <t>tons/acre</t>
  </si>
  <si>
    <t>bushels/acre</t>
  </si>
  <si>
    <t xml:space="preserve">Income Requirement </t>
  </si>
  <si>
    <t>/acre</t>
  </si>
  <si>
    <t>2023 Statewide Average</t>
  </si>
  <si>
    <t>AverageProd</t>
  </si>
  <si>
    <t>TotalAcres</t>
  </si>
  <si>
    <t>TotalValue</t>
  </si>
  <si>
    <t>ValueAcre</t>
  </si>
  <si>
    <t>Wild Hay</t>
  </si>
  <si>
    <t>Summer Fallow</t>
  </si>
  <si>
    <t>Continuously Cropped</t>
  </si>
  <si>
    <t>Specialty Crop</t>
  </si>
  <si>
    <t>Required Productivity by Land Use</t>
  </si>
  <si>
    <t>Statewide Average Productivity</t>
  </si>
  <si>
    <t>Parcel Size</t>
  </si>
  <si>
    <t>Estimated Income by Land Use</t>
  </si>
  <si>
    <t>Average Estimated Income</t>
  </si>
  <si>
    <t>Land Use</t>
  </si>
  <si>
    <t>Homesite</t>
  </si>
  <si>
    <t>Acres</t>
  </si>
  <si>
    <t>Income</t>
  </si>
  <si>
    <t>Total</t>
  </si>
  <si>
    <t>Estimated Income of Agricultural Parcel</t>
  </si>
  <si>
    <t>Average Acreage Required to Meet Income Requirement by Land Use</t>
  </si>
  <si>
    <t>Income/Acre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</si>
</sst>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6" fontId="0" fillId="0" borderId="4" xfId="0" applyNumberFormat="1" applyBorder="1"/>
    <xf numFmtId="6" fontId="0" fillId="0" borderId="5" xfId="0" applyNumberFormat="1" applyBorder="1"/>
    <xf numFmtId="6" fontId="0" fillId="0" borderId="7" xfId="0" applyNumberFormat="1" applyBorder="1"/>
    <xf numFmtId="6" fontId="0" fillId="0" borderId="10" xfId="0" applyNumberFormat="1" applyBorder="1"/>
    <xf numFmtId="6" fontId="0" fillId="0" borderId="0" xfId="0" applyNumberFormat="1" applyBorder="1"/>
    <xf numFmtId="6" fontId="0" fillId="0" borderId="11" xfId="0" applyNumberFormat="1" applyBorder="1"/>
    <xf numFmtId="6" fontId="0" fillId="0" borderId="13" xfId="0" applyNumberFormat="1" applyBorder="1"/>
    <xf numFmtId="6" fontId="0" fillId="0" borderId="14" xfId="0" applyNumberFormat="1" applyBorder="1"/>
    <xf numFmtId="3" fontId="0" fillId="0" borderId="2" xfId="0" applyNumberFormat="1" applyBorder="1"/>
    <xf numFmtId="8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0" xfId="0" applyBorder="1"/>
    <xf numFmtId="0" fontId="0" fillId="0" borderId="0" xfId="0" applyAlignment="1"/>
    <xf numFmtId="6" fontId="0" fillId="0" borderId="6" xfId="0" applyNumberFormat="1" applyBorder="1"/>
    <xf numFmtId="0" fontId="0" fillId="0" borderId="2" xfId="0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0" applyNumberFormat="1" applyBorder="1"/>
    <xf numFmtId="4" fontId="0" fillId="0" borderId="11" xfId="0" applyNumberFormat="1" applyBorder="1"/>
    <xf numFmtId="0" fontId="0" fillId="0" borderId="6" xfId="0" applyBorder="1" applyAlignment="1"/>
    <xf numFmtId="0" fontId="0" fillId="0" borderId="4" xfId="0" applyBorder="1" applyAlignment="1"/>
    <xf numFmtId="0" fontId="0" fillId="0" borderId="5" xfId="0" applyBorder="1" applyAlignment="1"/>
    <xf numFmtId="6" fontId="0" fillId="0" borderId="9" xfId="0" quotePrefix="1" applyNumberFormat="1" applyBorder="1"/>
    <xf numFmtId="6" fontId="0" fillId="0" borderId="4" xfId="0" quotePrefix="1" applyNumberFormat="1" applyBorder="1"/>
    <xf numFmtId="6" fontId="0" fillId="0" borderId="5" xfId="0" quotePrefix="1" applyNumberFormat="1" applyBorder="1"/>
    <xf numFmtId="4" fontId="0" fillId="0" borderId="0" xfId="0" quotePrefix="1" applyNumberFormat="1" applyBorder="1"/>
    <xf numFmtId="6" fontId="0" fillId="0" borderId="0" xfId="0" applyNumberFormat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3" fontId="0" fillId="0" borderId="0" xfId="0" applyNumberFormat="1"/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6" fontId="0" fillId="0" borderId="11" xfId="0" quotePrefix="1" applyNumberFormat="1" applyBorder="1"/>
    <xf numFmtId="4" fontId="0" fillId="0" borderId="8" xfId="0" quotePrefix="1" applyNumberFormat="1" applyBorder="1"/>
    <xf numFmtId="2" fontId="0" fillId="0" borderId="0" xfId="0" applyNumberFormat="1"/>
    <xf numFmtId="2" fontId="0" fillId="0" borderId="8" xfId="0" applyNumberFormat="1" applyBorder="1"/>
    <xf numFmtId="2" fontId="0" fillId="0" borderId="0" xfId="0" applyNumberFormat="1" applyBorder="1"/>
    <xf numFmtId="3" fontId="0" fillId="0" borderId="0" xfId="0" applyNumberFormat="1" applyBorder="1"/>
    <xf numFmtId="3" fontId="0" fillId="0" borderId="10" xfId="0" applyNumberFormat="1" applyBorder="1"/>
    <xf numFmtId="3" fontId="0" fillId="0" borderId="15" xfId="0" applyNumberFormat="1" applyBorder="1"/>
    <xf numFmtId="3" fontId="0" fillId="0" borderId="2" xfId="0" quotePrefix="1" applyNumberFormat="1" applyBorder="1"/>
    <xf numFmtId="3" fontId="0" fillId="0" borderId="2" xfId="0" applyNumberFormat="1" applyFill="1" applyBorder="1"/>
    <xf numFmtId="3" fontId="0" fillId="0" borderId="3" xfId="0" applyNumberFormat="1" applyFill="1" applyBorder="1"/>
    <xf numFmtId="6" fontId="0" fillId="0" borderId="2" xfId="0" applyNumberFormat="1" applyBorder="1"/>
    <xf numFmtId="6" fontId="0" fillId="0" borderId="3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1" xfId="0" applyFill="1" applyBorder="1"/>
    <xf numFmtId="6" fontId="0" fillId="0" borderId="1" xfId="0" applyNumberForma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12">
    <dxf>
      <fill>
        <patternFill>
          <bgColor theme="7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Average Acreage Required to Meet Income Requirement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'size and income'!$B$2</c:f>
              <c:strCache>
                <c:ptCount val="1"/>
                <c:pt idx="0">
                  <c:v>Grazing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income'!$B$3:$B$5</c:f>
              <c:numCache>
                <c:formatCode>#,##0</c:formatCode>
                <c:ptCount val="3"/>
                <c:pt idx="0">
                  <c:v>116.82242990654206</c:v>
                </c:pt>
                <c:pt idx="1">
                  <c:v>233.64485981308411</c:v>
                </c:pt>
                <c:pt idx="2">
                  <c:v>311.52647975077883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7-42ED-AA7A-FC93E0104B02}"/>
            </c:ext>
          </c:extLst>
        </c:ser>
        <c:ser>
          <c:idx val="2"/>
          <c:order val="1"/>
          <c:tx>
            <c:strRef>
              <c:f>'size and income'!$D$2</c:f>
              <c:strCache>
                <c:ptCount val="1"/>
                <c:pt idx="0">
                  <c:v>Wild Hay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income'!$D$3:$D$5</c:f>
              <c:numCache>
                <c:formatCode>#,##0</c:formatCode>
                <c:ptCount val="3"/>
                <c:pt idx="0">
                  <c:v>18.718179095537586</c:v>
                </c:pt>
                <c:pt idx="1">
                  <c:v>37.436358191075172</c:v>
                </c:pt>
                <c:pt idx="2">
                  <c:v>49.915144254766901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67-42ED-AA7A-FC93E0104B02}"/>
            </c:ext>
          </c:extLst>
        </c:ser>
        <c:ser>
          <c:idx val="3"/>
          <c:order val="2"/>
          <c:tx>
            <c:strRef>
              <c:f>'size and income'!$E$2</c:f>
              <c:strCache>
                <c:ptCount val="1"/>
                <c:pt idx="0">
                  <c:v>Summer Fallow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income'!$E$3:$E$5</c:f>
              <c:numCache>
                <c:formatCode>#,##0</c:formatCode>
                <c:ptCount val="3"/>
                <c:pt idx="0">
                  <c:v>12.241140678452981</c:v>
                </c:pt>
                <c:pt idx="1">
                  <c:v>24.482281356905961</c:v>
                </c:pt>
                <c:pt idx="2">
                  <c:v>32.643041809207951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67-42ED-AA7A-FC93E0104B02}"/>
            </c:ext>
          </c:extLst>
        </c:ser>
        <c:ser>
          <c:idx val="4"/>
          <c:order val="3"/>
          <c:tx>
            <c:strRef>
              <c:f>'size and income'!$F$2</c:f>
              <c:strCache>
                <c:ptCount val="1"/>
                <c:pt idx="0">
                  <c:v>Continuously Cropped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income'!$F$3:$F$5</c:f>
              <c:numCache>
                <c:formatCode>#,##0</c:formatCode>
                <c:ptCount val="3"/>
                <c:pt idx="0">
                  <c:v>9.0956939771952747</c:v>
                </c:pt>
                <c:pt idx="1">
                  <c:v>18.191387954390549</c:v>
                </c:pt>
                <c:pt idx="2">
                  <c:v>24.2551839391874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67-42ED-AA7A-FC93E0104B02}"/>
            </c:ext>
          </c:extLst>
        </c:ser>
        <c:ser>
          <c:idx val="1"/>
          <c:order val="4"/>
          <c:tx>
            <c:strRef>
              <c:f>'size and income'!$C$2</c:f>
              <c:strCache>
                <c:ptCount val="1"/>
                <c:pt idx="0">
                  <c:v>Irrigated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income'!$C$3:$C$5</c:f>
              <c:numCache>
                <c:formatCode>#,##0</c:formatCode>
                <c:ptCount val="3"/>
                <c:pt idx="0">
                  <c:v>4.745453855206712</c:v>
                </c:pt>
                <c:pt idx="1">
                  <c:v>9.4909077104134241</c:v>
                </c:pt>
                <c:pt idx="2">
                  <c:v>12.654543613884567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67-42ED-AA7A-FC93E0104B02}"/>
            </c:ext>
          </c:extLst>
        </c:ser>
        <c:ser>
          <c:idx val="5"/>
          <c:order val="5"/>
          <c:tx>
            <c:strRef>
              <c:f>'size and income'!$G$2</c:f>
              <c:strCache>
                <c:ptCount val="1"/>
                <c:pt idx="0">
                  <c:v>Specialty Crop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'size and income'!$A$3:$A$5</c:f>
              <c:numCache>
                <c:formatCode>"$"#,##0_);[Red]\("$"#,##0\)</c:formatCode>
                <c:ptCount val="3"/>
                <c:pt idx="0">
                  <c:v>1500</c:v>
                </c:pt>
                <c:pt idx="1">
                  <c:v>3000</c:v>
                </c:pt>
                <c:pt idx="2">
                  <c:v>4000</c:v>
                </c:pt>
              </c:numCache>
            </c:numRef>
          </c:cat>
          <c:val>
            <c:numRef>
              <c:f>'size and income'!$G$3:$G$5</c:f>
              <c:numCache>
                <c:formatCode>#,##0</c:formatCode>
                <c:ptCount val="3"/>
                <c:pt idx="0">
                  <c:v>4.1946308724832209</c:v>
                </c:pt>
                <c:pt idx="1">
                  <c:v>8.3892617449664417</c:v>
                </c:pt>
                <c:pt idx="2">
                  <c:v>11.185682326621924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67-42ED-AA7A-FC93E0104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28423327"/>
        <c:axId val="755025375"/>
      </c:barChart>
      <c:catAx>
        <c:axId val="328423327"/>
        <c:scaling>
          <c:orientation val="maxMin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025375"/>
        <c:crosses val="autoZero"/>
        <c:auto val="1"/>
        <c:lblAlgn val="ctr"/>
        <c:lblOffset val="100"/>
        <c:noMultiLvlLbl val="0"/>
      </c:catAx>
      <c:valAx>
        <c:axId val="755025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4233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714374</xdr:colOff>
      <xdr:row>0</xdr:row>
      <xdr:rowOff>0</xdr:rowOff>
    </xdr:from>
    <xdr:to>
      <xdr:col>14</xdr:col>
      <xdr:colOff>1381124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44798-09A7-6DC6-0E96-4AB4F06CA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37A0-2290-498D-8C03-0312B38235BD}">
  <dimension ref="B3:E12"/>
  <sheetViews>
    <sheetView tabSelected="1" zoomScale="160" zoomScaleNormal="160" workbookViewId="0">
      <selection activeCell="G10" sqref="G10"/>
    </sheetView>
  </sheetViews>
  <sheetFormatPr defaultRowHeight="15" x14ac:dyDescent="0.25"/>
  <cols>
    <col min="2" max="2" width="28.28515625" bestFit="1" customWidth="1"/>
    <col min="5" max="5" width="12.42578125" bestFit="1" customWidth="1"/>
  </cols>
  <sheetData>
    <row r="3" spans="2:5" x14ac:dyDescent="0.25">
      <c r="B3" s="62" t="s">
        <v>29</v>
      </c>
      <c r="C3" s="63"/>
      <c r="D3" s="63"/>
      <c r="E3" s="64"/>
    </row>
    <row r="4" spans="2:5" x14ac:dyDescent="0.25">
      <c r="B4" s="1" t="s">
        <v>24</v>
      </c>
      <c r="C4" s="16" t="s">
        <v>26</v>
      </c>
      <c r="D4" s="17" t="s">
        <v>27</v>
      </c>
      <c r="E4" s="60" t="s">
        <v>31</v>
      </c>
    </row>
    <row r="5" spans="2:5" x14ac:dyDescent="0.25">
      <c r="B5" s="22" t="s">
        <v>1</v>
      </c>
      <c r="C5" s="19">
        <v>100</v>
      </c>
      <c r="D5" s="7">
        <f>C5*_xlfn.XLOOKUP(B5,'productivity and income'!$D$2:$O$2,'productivity and income'!$D$11:$O$11,0,0)</f>
        <v>1284</v>
      </c>
      <c r="E5" s="54">
        <f>IFERROR(D5/C5,0)</f>
        <v>12.84</v>
      </c>
    </row>
    <row r="6" spans="2:5" x14ac:dyDescent="0.25">
      <c r="B6" s="22" t="s">
        <v>0</v>
      </c>
      <c r="C6" s="19">
        <v>20</v>
      </c>
      <c r="D6" s="7">
        <f>C6*_xlfn.XLOOKUP(B6,'productivity and income'!$D$2:$O$2,'productivity and income'!$D$11:$O$11,0,0)</f>
        <v>6321.84</v>
      </c>
      <c r="E6" s="54">
        <f t="shared" ref="E6:E12" si="0">IFERROR(D6/C6,0)</f>
        <v>316.09199999999998</v>
      </c>
    </row>
    <row r="7" spans="2:5" x14ac:dyDescent="0.25">
      <c r="B7" s="22" t="s">
        <v>15</v>
      </c>
      <c r="C7" s="19">
        <v>0</v>
      </c>
      <c r="D7" s="7">
        <f>C7*_xlfn.XLOOKUP(B7,'productivity and income'!$D$2:$O$2,'productivity and income'!$D$11:$O$11,0,0)</f>
        <v>0</v>
      </c>
      <c r="E7" s="54">
        <f t="shared" si="0"/>
        <v>0</v>
      </c>
    </row>
    <row r="8" spans="2:5" x14ac:dyDescent="0.25">
      <c r="B8" s="22" t="s">
        <v>17</v>
      </c>
      <c r="C8" s="19">
        <v>0</v>
      </c>
      <c r="D8" s="7">
        <f>C8*_xlfn.XLOOKUP(B8,'productivity and income'!$D$2:$O$2,'productivity and income'!$D$11:$O$11,0,0)</f>
        <v>0</v>
      </c>
      <c r="E8" s="54">
        <f t="shared" si="0"/>
        <v>0</v>
      </c>
    </row>
    <row r="9" spans="2:5" x14ac:dyDescent="0.25">
      <c r="B9" s="22" t="s">
        <v>16</v>
      </c>
      <c r="C9" s="19">
        <v>20</v>
      </c>
      <c r="D9" s="7">
        <f>C9*_xlfn.XLOOKUP(B9,'productivity and income'!$D$2:$O$2,'productivity and income'!$D$11:$O$11,0,0)</f>
        <v>2450.752</v>
      </c>
      <c r="E9" s="54">
        <f t="shared" si="0"/>
        <v>122.5376</v>
      </c>
    </row>
    <row r="10" spans="2:5" x14ac:dyDescent="0.25">
      <c r="B10" s="22" t="s">
        <v>18</v>
      </c>
      <c r="C10" s="19">
        <v>0</v>
      </c>
      <c r="D10" s="7">
        <f>C10*_xlfn.XLOOKUP(B10,'productivity and income'!$D$2:$O$2,'productivity and income'!$D$11:$O$11,0,0)</f>
        <v>0</v>
      </c>
      <c r="E10" s="54">
        <f t="shared" si="0"/>
        <v>0</v>
      </c>
    </row>
    <row r="11" spans="2:5" x14ac:dyDescent="0.25">
      <c r="B11" s="22" t="s">
        <v>25</v>
      </c>
      <c r="C11" s="19">
        <v>1</v>
      </c>
      <c r="D11" s="7">
        <v>0</v>
      </c>
      <c r="E11" s="54">
        <f t="shared" si="0"/>
        <v>0</v>
      </c>
    </row>
    <row r="12" spans="2:5" x14ac:dyDescent="0.25">
      <c r="B12" s="1" t="s">
        <v>28</v>
      </c>
      <c r="C12" s="16">
        <f>SUM(C5:C11)</f>
        <v>141</v>
      </c>
      <c r="D12" s="3">
        <f>SUM(D5:D11)</f>
        <v>10056.592000000001</v>
      </c>
      <c r="E12" s="61">
        <f t="shared" si="0"/>
        <v>71.323347517730497</v>
      </c>
    </row>
  </sheetData>
  <mergeCells count="1"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EB90-17C1-4361-A2AC-1F46CBA17971}">
  <dimension ref="B1:AG20"/>
  <sheetViews>
    <sheetView workbookViewId="0">
      <selection activeCell="G21" sqref="G21"/>
    </sheetView>
  </sheetViews>
  <sheetFormatPr defaultRowHeight="15" x14ac:dyDescent="0.25"/>
  <cols>
    <col min="2" max="2" width="21.7109375" customWidth="1"/>
    <col min="3" max="3" width="9.5703125" customWidth="1"/>
    <col min="4" max="15" width="12.7109375" customWidth="1"/>
    <col min="16" max="16" width="21" customWidth="1"/>
    <col min="17" max="17" width="20" bestFit="1" customWidth="1"/>
    <col min="18" max="19" width="12.7109375" customWidth="1"/>
    <col min="20" max="20" width="25.7109375" bestFit="1" customWidth="1"/>
    <col min="21" max="21" width="21" bestFit="1" customWidth="1"/>
    <col min="22" max="22" width="12.7109375" customWidth="1"/>
    <col min="23" max="23" width="19.7109375" bestFit="1" customWidth="1"/>
    <col min="24" max="24" width="9.42578125" bestFit="1" customWidth="1"/>
    <col min="25" max="25" width="16.85546875" bestFit="1" customWidth="1"/>
    <col min="26" max="26" width="36.5703125" bestFit="1" customWidth="1"/>
  </cols>
  <sheetData>
    <row r="1" spans="2:33" x14ac:dyDescent="0.25">
      <c r="B1" s="14"/>
      <c r="C1" s="17"/>
      <c r="D1" s="62" t="s">
        <v>19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  <c r="R1" s="65"/>
      <c r="S1" s="65"/>
      <c r="T1" s="65"/>
      <c r="U1" s="65"/>
      <c r="V1" s="20"/>
      <c r="W1" s="20"/>
      <c r="X1" s="20"/>
      <c r="Y1" s="19"/>
      <c r="Z1" s="19"/>
      <c r="AA1" s="19"/>
      <c r="AB1" s="19"/>
      <c r="AC1" s="19"/>
      <c r="AD1" s="19"/>
      <c r="AE1" s="19"/>
      <c r="AF1" s="19"/>
      <c r="AG1" s="19"/>
    </row>
    <row r="2" spans="2:33" x14ac:dyDescent="0.25">
      <c r="B2" s="41" t="s">
        <v>8</v>
      </c>
      <c r="C2" s="42"/>
      <c r="D2" s="62" t="s">
        <v>1</v>
      </c>
      <c r="E2" s="63"/>
      <c r="F2" s="63" t="s">
        <v>0</v>
      </c>
      <c r="G2" s="63"/>
      <c r="H2" s="63" t="s">
        <v>15</v>
      </c>
      <c r="I2" s="63"/>
      <c r="J2" s="66" t="s">
        <v>16</v>
      </c>
      <c r="K2" s="66"/>
      <c r="L2" s="63" t="s">
        <v>17</v>
      </c>
      <c r="M2" s="63"/>
      <c r="N2" s="63" t="s">
        <v>18</v>
      </c>
      <c r="O2" s="64"/>
      <c r="R2" s="37"/>
      <c r="S2" s="37"/>
      <c r="T2" s="37"/>
      <c r="U2" s="38"/>
      <c r="V2" s="37"/>
      <c r="W2" s="37"/>
    </row>
    <row r="3" spans="2:33" x14ac:dyDescent="0.25">
      <c r="B3" s="4">
        <v>5</v>
      </c>
      <c r="C3" s="30" t="s">
        <v>9</v>
      </c>
      <c r="D3" s="23">
        <f>$B3/_xlfn.XLOOKUP(D$2,'commodity prices'!$A$1:$A$6,'commodity prices'!$B$1:$B$6,0,0)</f>
        <v>8.3333333333333329E-2</v>
      </c>
      <c r="E3" s="44" t="s">
        <v>5</v>
      </c>
      <c r="F3" s="23">
        <f>$B3/_xlfn.XLOOKUP(F$2,'commodity prices'!$A$1:$A$6,'commodity prices'!$B$1:$B$6,0,0)</f>
        <v>4.4923629829290206E-2</v>
      </c>
      <c r="G3" s="23" t="s">
        <v>6</v>
      </c>
      <c r="H3" s="23">
        <f>$B3/_xlfn.XLOOKUP(H$2,'commodity prices'!$A$1:$A$6,'commodity prices'!$B$1:$B$6,0,0)</f>
        <v>4.4923629829290206E-2</v>
      </c>
      <c r="I3" s="23" t="s">
        <v>6</v>
      </c>
      <c r="J3" s="23">
        <f>$B3/_xlfn.XLOOKUP(J$2,'commodity prices'!$A$1:$A$6,'commodity prices'!$B$1:$B$6,0,0)</f>
        <v>0.83892617449664431</v>
      </c>
      <c r="K3" s="23" t="s">
        <v>7</v>
      </c>
      <c r="L3" s="23">
        <f>$B3/_xlfn.XLOOKUP(L$2,'commodity prices'!$A$1:$A$6,'commodity prices'!$B$1:$B$6,0,0)</f>
        <v>0.83892617449664431</v>
      </c>
      <c r="M3" s="23" t="s">
        <v>7</v>
      </c>
      <c r="N3" s="23">
        <f>$B3/_xlfn.XLOOKUP(N$2,'commodity prices'!$A$1:$A$6,'commodity prices'!$B$1:$B$6,0,0)</f>
        <v>0.83892617449664431</v>
      </c>
      <c r="O3" s="24" t="s">
        <v>7</v>
      </c>
      <c r="P3" s="25"/>
      <c r="Q3" s="25"/>
      <c r="R3" s="25"/>
      <c r="S3" s="25"/>
      <c r="T3" s="25"/>
      <c r="U3" s="18"/>
      <c r="W3" s="37"/>
      <c r="Y3" s="37"/>
      <c r="Z3" s="37"/>
    </row>
    <row r="4" spans="2:33" x14ac:dyDescent="0.25">
      <c r="B4" s="5">
        <v>10</v>
      </c>
      <c r="C4" s="43" t="s">
        <v>9</v>
      </c>
      <c r="D4" s="25">
        <f>$B4/_xlfn.XLOOKUP(D$2,'commodity prices'!$A$1:$A$6,'commodity prices'!$B$1:$B$6,0,0)</f>
        <v>0.16666666666666666</v>
      </c>
      <c r="E4" s="33" t="s">
        <v>5</v>
      </c>
      <c r="F4" s="25">
        <f>$B4/_xlfn.XLOOKUP(F$2,'commodity prices'!$A$1:$A$6,'commodity prices'!$B$1:$B$6,0,0)</f>
        <v>8.9847259658580411E-2</v>
      </c>
      <c r="G4" s="25" t="s">
        <v>6</v>
      </c>
      <c r="H4" s="25">
        <f>$B4/_xlfn.XLOOKUP(H$2,'commodity prices'!$A$1:$A$6,'commodity prices'!$B$1:$B$6,0,0)</f>
        <v>8.9847259658580411E-2</v>
      </c>
      <c r="I4" s="25" t="s">
        <v>6</v>
      </c>
      <c r="J4" s="25">
        <f>$B4/_xlfn.XLOOKUP(J$2,'commodity prices'!$A$1:$A$6,'commodity prices'!$B$1:$B$6,0,0)</f>
        <v>1.6778523489932886</v>
      </c>
      <c r="K4" s="25" t="s">
        <v>7</v>
      </c>
      <c r="L4" s="25">
        <f>$B4/_xlfn.XLOOKUP(L$2,'commodity prices'!$A$1:$A$6,'commodity prices'!$B$1:$B$6,0,0)</f>
        <v>1.6778523489932886</v>
      </c>
      <c r="M4" s="25" t="s">
        <v>7</v>
      </c>
      <c r="N4" s="25">
        <f>$B4/_xlfn.XLOOKUP(N$2,'commodity prices'!$A$1:$A$6,'commodity prices'!$B$1:$B$6,0,0)</f>
        <v>1.6778523489932886</v>
      </c>
      <c r="O4" s="26" t="s">
        <v>7</v>
      </c>
      <c r="P4" s="25"/>
      <c r="Q4" s="25"/>
      <c r="R4" s="25"/>
      <c r="S4" s="25"/>
      <c r="T4" s="25"/>
      <c r="U4" s="18"/>
    </row>
    <row r="5" spans="2:33" x14ac:dyDescent="0.25">
      <c r="B5" s="5">
        <v>50</v>
      </c>
      <c r="C5" s="43" t="s">
        <v>9</v>
      </c>
      <c r="D5" s="25">
        <f>$B5/_xlfn.XLOOKUP(D$2,'commodity prices'!$A$1:$A$6,'commodity prices'!$B$1:$B$6,0,0)</f>
        <v>0.83333333333333337</v>
      </c>
      <c r="E5" s="33" t="s">
        <v>5</v>
      </c>
      <c r="F5" s="25">
        <f>$B5/_xlfn.XLOOKUP(F$2,'commodity prices'!$A$1:$A$6,'commodity prices'!$B$1:$B$6,0,0)</f>
        <v>0.44923629829290207</v>
      </c>
      <c r="G5" s="25" t="s">
        <v>6</v>
      </c>
      <c r="H5" s="25">
        <f>$B5/_xlfn.XLOOKUP(H$2,'commodity prices'!$A$1:$A$6,'commodity prices'!$B$1:$B$6,0,0)</f>
        <v>0.44923629829290207</v>
      </c>
      <c r="I5" s="25" t="s">
        <v>6</v>
      </c>
      <c r="J5" s="25">
        <f>$B5/_xlfn.XLOOKUP(J$2,'commodity prices'!$A$1:$A$6,'commodity prices'!$B$1:$B$6,0,0)</f>
        <v>8.3892617449664435</v>
      </c>
      <c r="K5" s="25" t="s">
        <v>7</v>
      </c>
      <c r="L5" s="25">
        <f>$B5/_xlfn.XLOOKUP(L$2,'commodity prices'!$A$1:$A$6,'commodity prices'!$B$1:$B$6,0,0)</f>
        <v>8.3892617449664435</v>
      </c>
      <c r="M5" s="25" t="s">
        <v>7</v>
      </c>
      <c r="N5" s="25">
        <f>$B5/_xlfn.XLOOKUP(N$2,'commodity prices'!$A$1:$A$6,'commodity prices'!$B$1:$B$6,0,0)</f>
        <v>8.3892617449664435</v>
      </c>
      <c r="O5" s="26" t="s">
        <v>7</v>
      </c>
      <c r="P5" s="25"/>
      <c r="Q5" s="25"/>
      <c r="R5" s="25"/>
      <c r="S5" s="25"/>
      <c r="T5" s="25"/>
      <c r="U5" s="18"/>
      <c r="W5" s="39"/>
      <c r="X5" s="39"/>
      <c r="Y5" s="39"/>
      <c r="Z5" s="39"/>
    </row>
    <row r="6" spans="2:33" x14ac:dyDescent="0.25">
      <c r="B6" s="5">
        <v>100</v>
      </c>
      <c r="C6" s="43" t="s">
        <v>9</v>
      </c>
      <c r="D6" s="25">
        <f>$B6/_xlfn.XLOOKUP(D$2,'commodity prices'!$A$1:$A$6,'commodity prices'!$B$1:$B$6,0,0)</f>
        <v>1.6666666666666667</v>
      </c>
      <c r="E6" s="33" t="s">
        <v>5</v>
      </c>
      <c r="F6" s="25">
        <f>$B6/_xlfn.XLOOKUP(F$2,'commodity prices'!$A$1:$A$6,'commodity prices'!$B$1:$B$6,0,0)</f>
        <v>0.89847259658580414</v>
      </c>
      <c r="G6" s="25" t="s">
        <v>6</v>
      </c>
      <c r="H6" s="25">
        <f>$B6/_xlfn.XLOOKUP(H$2,'commodity prices'!$A$1:$A$6,'commodity prices'!$B$1:$B$6,0,0)</f>
        <v>0.89847259658580414</v>
      </c>
      <c r="I6" s="25" t="s">
        <v>6</v>
      </c>
      <c r="J6" s="25">
        <f>$B6/_xlfn.XLOOKUP(J$2,'commodity prices'!$A$1:$A$6,'commodity prices'!$B$1:$B$6,0,0)</f>
        <v>16.778523489932887</v>
      </c>
      <c r="K6" s="25" t="s">
        <v>7</v>
      </c>
      <c r="L6" s="25">
        <f>$B6/_xlfn.XLOOKUP(L$2,'commodity prices'!$A$1:$A$6,'commodity prices'!$B$1:$B$6,0,0)</f>
        <v>16.778523489932887</v>
      </c>
      <c r="M6" s="25" t="s">
        <v>7</v>
      </c>
      <c r="N6" s="25">
        <f>$B6/_xlfn.XLOOKUP(N$2,'commodity prices'!$A$1:$A$6,'commodity prices'!$B$1:$B$6,0,0)</f>
        <v>16.778523489932887</v>
      </c>
      <c r="O6" s="26" t="s">
        <v>7</v>
      </c>
      <c r="P6" s="25"/>
      <c r="Q6" s="25"/>
      <c r="R6" s="25"/>
      <c r="S6" s="25"/>
      <c r="T6" s="25"/>
    </row>
    <row r="7" spans="2:33" x14ac:dyDescent="0.25">
      <c r="B7" s="5">
        <v>200</v>
      </c>
      <c r="C7" s="43" t="s">
        <v>9</v>
      </c>
      <c r="D7" s="25">
        <f>$B7/_xlfn.XLOOKUP(D$2,'commodity prices'!$A$1:$A$6,'commodity prices'!$B$1:$B$6,0,0)</f>
        <v>3.3333333333333335</v>
      </c>
      <c r="E7" s="33" t="s">
        <v>5</v>
      </c>
      <c r="F7" s="25">
        <f>$B7/_xlfn.XLOOKUP(F$2,'commodity prices'!$A$1:$A$6,'commodity prices'!$B$1:$B$6,0,0)</f>
        <v>1.7969451931716083</v>
      </c>
      <c r="G7" s="25" t="s">
        <v>6</v>
      </c>
      <c r="H7" s="25">
        <f>$B7/_xlfn.XLOOKUP(H$2,'commodity prices'!$A$1:$A$6,'commodity prices'!$B$1:$B$6,0,0)</f>
        <v>1.7969451931716083</v>
      </c>
      <c r="I7" s="25" t="s">
        <v>6</v>
      </c>
      <c r="J7" s="25">
        <f>$B7/_xlfn.XLOOKUP(J$2,'commodity prices'!$A$1:$A$6,'commodity prices'!$B$1:$B$6,0,0)</f>
        <v>33.557046979865774</v>
      </c>
      <c r="K7" s="25" t="s">
        <v>7</v>
      </c>
      <c r="L7" s="25">
        <f>$B7/_xlfn.XLOOKUP(L$2,'commodity prices'!$A$1:$A$6,'commodity prices'!$B$1:$B$6,0,0)</f>
        <v>33.557046979865774</v>
      </c>
      <c r="M7" s="25" t="s">
        <v>7</v>
      </c>
      <c r="N7" s="25">
        <f>$B7/_xlfn.XLOOKUP(N$2,'commodity prices'!$A$1:$A$6,'commodity prices'!$B$1:$B$6,0,0)</f>
        <v>33.557046979865774</v>
      </c>
      <c r="O7" s="26" t="s">
        <v>7</v>
      </c>
      <c r="P7" s="25"/>
      <c r="Q7" s="25"/>
      <c r="R7" s="25"/>
      <c r="S7" s="25"/>
      <c r="T7" s="25"/>
    </row>
    <row r="8" spans="2:33" x14ac:dyDescent="0.25">
      <c r="B8" s="5">
        <v>500</v>
      </c>
      <c r="C8" s="43" t="s">
        <v>9</v>
      </c>
      <c r="D8" s="25">
        <f>$B8/_xlfn.XLOOKUP(D$2,'commodity prices'!$A$1:$A$6,'commodity prices'!$B$1:$B$6,0,0)</f>
        <v>8.3333333333333339</v>
      </c>
      <c r="E8" s="33" t="s">
        <v>5</v>
      </c>
      <c r="F8" s="25">
        <f>$B8/_xlfn.XLOOKUP(F$2,'commodity prices'!$A$1:$A$6,'commodity prices'!$B$1:$B$6,0,0)</f>
        <v>4.4923629829290208</v>
      </c>
      <c r="G8" s="25" t="s">
        <v>6</v>
      </c>
      <c r="H8" s="25">
        <f>$B8/_xlfn.XLOOKUP(H$2,'commodity prices'!$A$1:$A$6,'commodity prices'!$B$1:$B$6,0,0)</f>
        <v>4.4923629829290208</v>
      </c>
      <c r="I8" s="25" t="s">
        <v>6</v>
      </c>
      <c r="J8" s="25">
        <f>$B8/_xlfn.XLOOKUP(J$2,'commodity prices'!$A$1:$A$6,'commodity prices'!$B$1:$B$6,0,0)</f>
        <v>83.892617449664428</v>
      </c>
      <c r="K8" s="25" t="s">
        <v>7</v>
      </c>
      <c r="L8" s="25">
        <f>$B8/_xlfn.XLOOKUP(L$2,'commodity prices'!$A$1:$A$6,'commodity prices'!$B$1:$B$6,0,0)</f>
        <v>83.892617449664428</v>
      </c>
      <c r="M8" s="25" t="s">
        <v>7</v>
      </c>
      <c r="N8" s="25">
        <f>$B8/_xlfn.XLOOKUP(N$2,'commodity prices'!$A$1:$A$6,'commodity prices'!$B$1:$B$6,0,0)</f>
        <v>83.892617449664428</v>
      </c>
      <c r="O8" s="26" t="s">
        <v>7</v>
      </c>
      <c r="P8" s="25"/>
      <c r="Q8" s="25"/>
      <c r="R8" s="25"/>
      <c r="S8" s="25"/>
      <c r="T8" s="25"/>
    </row>
    <row r="9" spans="2:33" x14ac:dyDescent="0.25">
      <c r="B9" s="5">
        <v>1000</v>
      </c>
      <c r="C9" s="43" t="s">
        <v>9</v>
      </c>
      <c r="D9" s="25">
        <f>$B9/_xlfn.XLOOKUP(D$2,'commodity prices'!$A$1:$A$6,'commodity prices'!$B$1:$B$6,0,0)</f>
        <v>16.666666666666668</v>
      </c>
      <c r="E9" s="33" t="s">
        <v>5</v>
      </c>
      <c r="F9" s="25">
        <f>$B9/_xlfn.XLOOKUP(F$2,'commodity prices'!$A$1:$A$6,'commodity prices'!$B$1:$B$6,0,0)</f>
        <v>8.9847259658580416</v>
      </c>
      <c r="G9" s="25" t="s">
        <v>6</v>
      </c>
      <c r="H9" s="25">
        <f>$B9/_xlfn.XLOOKUP(H$2,'commodity prices'!$A$1:$A$6,'commodity prices'!$B$1:$B$6,0,0)</f>
        <v>8.9847259658580416</v>
      </c>
      <c r="I9" s="25" t="s">
        <v>6</v>
      </c>
      <c r="J9" s="25">
        <f>$B9/_xlfn.XLOOKUP(J$2,'commodity prices'!$A$1:$A$6,'commodity prices'!$B$1:$B$6,0,0)</f>
        <v>167.78523489932886</v>
      </c>
      <c r="K9" s="25" t="s">
        <v>7</v>
      </c>
      <c r="L9" s="25">
        <f>$B9/_xlfn.XLOOKUP(L$2,'commodity prices'!$A$1:$A$6,'commodity prices'!$B$1:$B$6,0,0)</f>
        <v>167.78523489932886</v>
      </c>
      <c r="M9" s="25" t="s">
        <v>7</v>
      </c>
      <c r="N9" s="25">
        <f>$B9/_xlfn.XLOOKUP(N$2,'commodity prices'!$A$1:$A$6,'commodity prices'!$B$1:$B$6,0,0)</f>
        <v>167.78523489932886</v>
      </c>
      <c r="O9" s="26" t="s">
        <v>7</v>
      </c>
      <c r="P9" s="25"/>
      <c r="Q9" s="25"/>
      <c r="R9" s="25"/>
      <c r="S9" s="25"/>
      <c r="T9" s="25"/>
    </row>
    <row r="10" spans="2:33" x14ac:dyDescent="0.25">
      <c r="B10" s="14" t="s">
        <v>20</v>
      </c>
      <c r="C10" s="17"/>
      <c r="D10" s="46">
        <f>_xlfn.XLOOKUP(D$2,'statewide averages'!$A$3:$A$8,'statewide averages'!$B$3:$B$8,0,0)</f>
        <v>0.214</v>
      </c>
      <c r="E10" s="44" t="s">
        <v>5</v>
      </c>
      <c r="F10" s="13">
        <f>_xlfn.XLOOKUP(F$2,'statewide averages'!$A$3:$A$8,'statewide averages'!$B$3:$B$8,0,0)</f>
        <v>2.84</v>
      </c>
      <c r="G10" s="23" t="s">
        <v>6</v>
      </c>
      <c r="H10" s="13">
        <f>_xlfn.XLOOKUP(H$2,'statewide averages'!$A$3:$A$8,'statewide averages'!$B$3:$B$8,0,0)</f>
        <v>0.72</v>
      </c>
      <c r="I10" s="23" t="s">
        <v>6</v>
      </c>
      <c r="J10" s="13">
        <f>_xlfn.XLOOKUP(J$2,'statewide averages'!$A$3:$A$8,'statewide averages'!$B$3:$B$8,0,0)</f>
        <v>20.56</v>
      </c>
      <c r="K10" s="23" t="s">
        <v>7</v>
      </c>
      <c r="L10" s="13">
        <f>_xlfn.XLOOKUP(L$2,'statewide averages'!$A$3:$A$8,'statewide averages'!$B$3:$B$8,0,0)</f>
        <v>27.67</v>
      </c>
      <c r="M10" s="23" t="s">
        <v>7</v>
      </c>
      <c r="N10" s="13">
        <f>_xlfn.XLOOKUP(N$2,'statewide averages'!$A$3:$A$8,'statewide averages'!$B$3:$B$8,0,0)</f>
        <v>60</v>
      </c>
      <c r="O10" s="24" t="s">
        <v>7</v>
      </c>
      <c r="P10" s="25"/>
    </row>
    <row r="11" spans="2:33" x14ac:dyDescent="0.25">
      <c r="B11" s="14" t="s">
        <v>23</v>
      </c>
      <c r="C11" s="16"/>
      <c r="D11" s="21">
        <f>D$10*_xlfn.XLOOKUP(D$2,'commodity prices'!$A$1:$A$6,'commodity prices'!$B$1:$B$6,0,0)</f>
        <v>12.84</v>
      </c>
      <c r="E11" s="31" t="s">
        <v>9</v>
      </c>
      <c r="F11" s="2">
        <f>F$10*_xlfn.XLOOKUP(F$2,'commodity prices'!$A$1:$A$6,'commodity prices'!$B$1:$B$6,0,0)</f>
        <v>316.09199999999998</v>
      </c>
      <c r="G11" s="31" t="s">
        <v>9</v>
      </c>
      <c r="H11" s="2">
        <f>H$10*_xlfn.XLOOKUP(H$2,'commodity prices'!$A$1:$A$6,'commodity prices'!$B$1:$B$6,0,0)</f>
        <v>80.135999999999996</v>
      </c>
      <c r="I11" s="31" t="s">
        <v>9</v>
      </c>
      <c r="J11" s="2">
        <f>J$10*_xlfn.XLOOKUP(J$2,'commodity prices'!$A$1:$A$6,'commodity prices'!$B$1:$B$6,0,0)</f>
        <v>122.5376</v>
      </c>
      <c r="K11" s="31" t="s">
        <v>9</v>
      </c>
      <c r="L11" s="2">
        <f>L$10*_xlfn.XLOOKUP(L$2,'commodity prices'!$A$1:$A$6,'commodity prices'!$B$1:$B$6,0,0)</f>
        <v>164.91320000000002</v>
      </c>
      <c r="M11" s="31" t="s">
        <v>9</v>
      </c>
      <c r="N11" s="2">
        <f>N$10*_xlfn.XLOOKUP(N$2,'commodity prices'!$A$1:$A$6,'commodity prices'!$B$1:$B$6,0,0)</f>
        <v>357.6</v>
      </c>
      <c r="O11" s="32" t="s">
        <v>9</v>
      </c>
    </row>
    <row r="14" spans="2:33" x14ac:dyDescent="0.25">
      <c r="D14" s="35"/>
      <c r="E14" s="35"/>
      <c r="F14" s="35"/>
      <c r="G14" s="35"/>
      <c r="H14" s="35"/>
      <c r="I14" s="35"/>
      <c r="J14" s="36"/>
      <c r="K14" s="36"/>
      <c r="L14" s="35"/>
      <c r="M14" s="35"/>
      <c r="N14" s="35"/>
      <c r="O14" s="35"/>
    </row>
    <row r="15" spans="2:33" x14ac:dyDescent="0.25">
      <c r="D15" s="47"/>
      <c r="E15" s="33"/>
      <c r="F15" s="19"/>
      <c r="G15" s="25"/>
      <c r="H15" s="19"/>
      <c r="I15" s="25"/>
      <c r="J15" s="19"/>
      <c r="K15" s="25"/>
      <c r="L15" s="19"/>
      <c r="M15" s="25"/>
      <c r="N15" s="19"/>
      <c r="O15" s="25"/>
    </row>
    <row r="16" spans="2:33" x14ac:dyDescent="0.25">
      <c r="D16" s="45"/>
    </row>
    <row r="17" spans="4:4" x14ac:dyDescent="0.25">
      <c r="D17" s="45"/>
    </row>
    <row r="18" spans="4:4" x14ac:dyDescent="0.25">
      <c r="D18" s="45"/>
    </row>
    <row r="19" spans="4:4" x14ac:dyDescent="0.25">
      <c r="D19" s="45"/>
    </row>
    <row r="20" spans="4:4" x14ac:dyDescent="0.25">
      <c r="D20" s="45"/>
    </row>
  </sheetData>
  <mergeCells count="8">
    <mergeCell ref="N2:O2"/>
    <mergeCell ref="R1:U1"/>
    <mergeCell ref="F2:G2"/>
    <mergeCell ref="D1:O1"/>
    <mergeCell ref="D2:E2"/>
    <mergeCell ref="H2:I2"/>
    <mergeCell ref="J2:K2"/>
    <mergeCell ref="L2:M2"/>
  </mergeCells>
  <conditionalFormatting sqref="D3:D9">
    <cfRule type="expression" dxfId="11" priority="11">
      <formula>$D3&gt;$D$10</formula>
    </cfRule>
    <cfRule type="expression" dxfId="10" priority="12">
      <formula>$D3&lt;=$D$10</formula>
    </cfRule>
  </conditionalFormatting>
  <conditionalFormatting sqref="F3:F9">
    <cfRule type="expression" dxfId="9" priority="9">
      <formula>$F3&lt;=$F$10</formula>
    </cfRule>
    <cfRule type="expression" dxfId="8" priority="10">
      <formula>$F3&gt;$F$10</formula>
    </cfRule>
  </conditionalFormatting>
  <conditionalFormatting sqref="H3:H9">
    <cfRule type="expression" dxfId="7" priority="7">
      <formula>$H3&gt;$H$10</formula>
    </cfRule>
    <cfRule type="expression" dxfId="6" priority="8">
      <formula>$H3&lt;=$H$10</formula>
    </cfRule>
  </conditionalFormatting>
  <conditionalFormatting sqref="J3:J9">
    <cfRule type="expression" dxfId="5" priority="5">
      <formula>$J3&lt;=$J$10</formula>
    </cfRule>
    <cfRule type="expression" dxfId="4" priority="6">
      <formula>$J3&gt;$J$10</formula>
    </cfRule>
  </conditionalFormatting>
  <conditionalFormatting sqref="L3:L9">
    <cfRule type="expression" dxfId="3" priority="3">
      <formula>$L3&gt;$L$10</formula>
    </cfRule>
    <cfRule type="expression" dxfId="2" priority="4">
      <formula>$L3&lt;=$L$10</formula>
    </cfRule>
  </conditionalFormatting>
  <conditionalFormatting sqref="N3:N9">
    <cfRule type="expression" dxfId="1" priority="1">
      <formula>$N3&lt;=$N$10</formula>
    </cfRule>
    <cfRule type="expression" dxfId="0" priority="2">
      <formula>$N3&gt;$N$10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307BC-DB75-48D2-9F92-1EEE5329F99F}">
  <dimension ref="A1:M25"/>
  <sheetViews>
    <sheetView workbookViewId="0">
      <selection activeCell="C38" sqref="C38"/>
    </sheetView>
  </sheetViews>
  <sheetFormatPr defaultRowHeight="15" x14ac:dyDescent="0.25"/>
  <cols>
    <col min="1" max="1" width="10.7109375" bestFit="1" customWidth="1"/>
    <col min="2" max="7" width="20.85546875" customWidth="1"/>
    <col min="8" max="8" width="10.7109375" customWidth="1"/>
    <col min="9" max="15" width="20.7109375" customWidth="1"/>
  </cols>
  <sheetData>
    <row r="1" spans="1:13" x14ac:dyDescent="0.25">
      <c r="A1" s="1"/>
      <c r="B1" s="63" t="s">
        <v>30</v>
      </c>
      <c r="C1" s="63"/>
      <c r="D1" s="63"/>
      <c r="E1" s="63"/>
      <c r="F1" s="63"/>
      <c r="G1" s="64"/>
      <c r="H1" s="35"/>
    </row>
    <row r="2" spans="1:13" ht="15" customHeight="1" x14ac:dyDescent="0.25">
      <c r="A2" s="1" t="s">
        <v>27</v>
      </c>
      <c r="B2" s="27" t="s">
        <v>1</v>
      </c>
      <c r="C2" s="28" t="s">
        <v>0</v>
      </c>
      <c r="D2" s="28" t="s">
        <v>15</v>
      </c>
      <c r="E2" s="15" t="s">
        <v>16</v>
      </c>
      <c r="F2" s="28" t="s">
        <v>17</v>
      </c>
      <c r="G2" s="29" t="s">
        <v>18</v>
      </c>
      <c r="H2" s="19"/>
    </row>
    <row r="3" spans="1:13" x14ac:dyDescent="0.25">
      <c r="A3" s="54">
        <v>1500</v>
      </c>
      <c r="B3" s="49">
        <f>$A3/_xlfn.XLOOKUP(B$2,'productivity and income'!$D$2:$O$2,'productivity and income'!$D$11:$O$11,0,0)</f>
        <v>116.82242990654206</v>
      </c>
      <c r="C3" s="48">
        <f>$A3/_xlfn.XLOOKUP(C$2,'productivity and income'!$D$2:$O$2,'productivity and income'!$D$11:$O$11,0,0)</f>
        <v>4.745453855206712</v>
      </c>
      <c r="D3" s="48">
        <f>$A3/_xlfn.XLOOKUP(D$2,'productivity and income'!$D$2:$O$2,'productivity and income'!$D$11:$O$11,0,0)</f>
        <v>18.718179095537586</v>
      </c>
      <c r="E3" s="48">
        <f>$A3/_xlfn.XLOOKUP(E$2,'productivity and income'!$D$2:$O$2,'productivity and income'!$D$11:$O$11,0,0)</f>
        <v>12.241140678452981</v>
      </c>
      <c r="F3" s="48">
        <f>$A3/_xlfn.XLOOKUP(F$2,'productivity and income'!$D$2:$O$2,'productivity and income'!$D$11:$O$11,0,0)</f>
        <v>9.0956939771952747</v>
      </c>
      <c r="G3" s="56">
        <f>$A3/_xlfn.XLOOKUP(G$2,'productivity and income'!$D$2:$O$2,'productivity and income'!$D$11:$O$11,0,0)</f>
        <v>4.1946308724832209</v>
      </c>
      <c r="H3" s="19"/>
    </row>
    <row r="4" spans="1:13" x14ac:dyDescent="0.25">
      <c r="A4" s="54">
        <v>3000</v>
      </c>
      <c r="B4" s="49">
        <f>$A4/_xlfn.XLOOKUP(B$2,'productivity and income'!$D$2:$O$2,'productivity and income'!$D$11:$O$11,0,0)</f>
        <v>233.64485981308411</v>
      </c>
      <c r="C4" s="48">
        <f>$A4/_xlfn.XLOOKUP(C$2,'productivity and income'!$D$2:$O$2,'productivity and income'!$D$11:$O$11,0,0)</f>
        <v>9.4909077104134241</v>
      </c>
      <c r="D4" s="48">
        <f>$A4/_xlfn.XLOOKUP(D$2,'productivity and income'!$D$2:$O$2,'productivity and income'!$D$11:$O$11,0,0)</f>
        <v>37.436358191075172</v>
      </c>
      <c r="E4" s="48">
        <f>$A4/_xlfn.XLOOKUP(E$2,'productivity and income'!$D$2:$O$2,'productivity and income'!$D$11:$O$11,0,0)</f>
        <v>24.482281356905961</v>
      </c>
      <c r="F4" s="48">
        <f>$A4/_xlfn.XLOOKUP(F$2,'productivity and income'!$D$2:$O$2,'productivity and income'!$D$11:$O$11,0,0)</f>
        <v>18.191387954390549</v>
      </c>
      <c r="G4" s="56">
        <f>$A4/_xlfn.XLOOKUP(G$2,'productivity and income'!$D$2:$O$2,'productivity and income'!$D$11:$O$11,0,0)</f>
        <v>8.3892617449664417</v>
      </c>
      <c r="H4" s="19"/>
    </row>
    <row r="5" spans="1:13" x14ac:dyDescent="0.25">
      <c r="A5" s="55">
        <v>4000</v>
      </c>
      <c r="B5" s="57">
        <f>$A5/_xlfn.XLOOKUP(B$2,'productivity and income'!$D$2:$O$2,'productivity and income'!$D$11:$O$11,0,0)</f>
        <v>311.52647975077883</v>
      </c>
      <c r="C5" s="58">
        <f>$A5/_xlfn.XLOOKUP(C$2,'productivity and income'!$D$2:$O$2,'productivity and income'!$D$11:$O$11,0,0)</f>
        <v>12.654543613884567</v>
      </c>
      <c r="D5" s="58">
        <f>$A5/_xlfn.XLOOKUP(D$2,'productivity and income'!$D$2:$O$2,'productivity and income'!$D$11:$O$11,0,0)</f>
        <v>49.915144254766901</v>
      </c>
      <c r="E5" s="58">
        <f>$A5/_xlfn.XLOOKUP(E$2,'productivity and income'!$D$2:$O$2,'productivity and income'!$D$11:$O$11,0,0)</f>
        <v>32.643041809207951</v>
      </c>
      <c r="F5" s="58">
        <f>$A5/_xlfn.XLOOKUP(F$2,'productivity and income'!$D$2:$O$2,'productivity and income'!$D$11:$O$11,0,0)</f>
        <v>24.2551839391874</v>
      </c>
      <c r="G5" s="59">
        <f>$A5/_xlfn.XLOOKUP(G$2,'productivity and income'!$D$2:$O$2,'productivity and income'!$D$11:$O$11,0,0)</f>
        <v>11.185682326621924</v>
      </c>
      <c r="H5" s="19"/>
    </row>
    <row r="6" spans="1:13" x14ac:dyDescent="0.25">
      <c r="H6" s="19"/>
      <c r="I6" s="19"/>
      <c r="J6" s="19"/>
      <c r="K6" s="19"/>
      <c r="L6" s="19"/>
      <c r="M6" s="19"/>
    </row>
    <row r="7" spans="1:13" x14ac:dyDescent="0.25">
      <c r="H7" s="19"/>
      <c r="I7" s="19"/>
      <c r="J7" s="19"/>
      <c r="K7" s="19"/>
      <c r="L7" s="19"/>
      <c r="M7" s="19"/>
    </row>
    <row r="8" spans="1:13" x14ac:dyDescent="0.25">
      <c r="A8" s="12"/>
      <c r="B8" s="62" t="s">
        <v>22</v>
      </c>
      <c r="C8" s="63"/>
      <c r="D8" s="63"/>
      <c r="E8" s="63"/>
      <c r="F8" s="63"/>
      <c r="G8" s="64"/>
      <c r="H8" s="19"/>
      <c r="I8" s="19"/>
      <c r="J8" s="19"/>
      <c r="K8" s="19"/>
      <c r="L8" s="19"/>
      <c r="M8" s="19"/>
    </row>
    <row r="9" spans="1:13" x14ac:dyDescent="0.25">
      <c r="A9" s="1" t="s">
        <v>21</v>
      </c>
      <c r="B9" s="28" t="s">
        <v>1</v>
      </c>
      <c r="C9" s="28" t="s">
        <v>0</v>
      </c>
      <c r="D9" s="28" t="s">
        <v>15</v>
      </c>
      <c r="E9" s="15" t="s">
        <v>16</v>
      </c>
      <c r="F9" s="28" t="s">
        <v>17</v>
      </c>
      <c r="G9" s="29" t="s">
        <v>18</v>
      </c>
      <c r="H9" s="19"/>
      <c r="I9" s="19"/>
      <c r="J9" s="19"/>
      <c r="K9" s="19"/>
      <c r="L9" s="19"/>
      <c r="M9" s="19"/>
    </row>
    <row r="10" spans="1:13" x14ac:dyDescent="0.25">
      <c r="A10" s="50">
        <v>1</v>
      </c>
      <c r="B10" s="6">
        <f>$A10*_xlfn.XLOOKUP(B$9,'productivity and income'!$D$2:$O$2,'productivity and income'!$D$11:$O$11,0,0)</f>
        <v>12.84</v>
      </c>
      <c r="C10" s="6">
        <f>$A10*_xlfn.XLOOKUP(C$9,'productivity and income'!$D$2:$O$2,'productivity and income'!$D$11:$O$11,0,0)</f>
        <v>316.09199999999998</v>
      </c>
      <c r="D10" s="6">
        <f>$A10*_xlfn.XLOOKUP(D$9,'productivity and income'!$D$2:$O$2,'productivity and income'!$D$11:$O$11,0,0)</f>
        <v>80.135999999999996</v>
      </c>
      <c r="E10" s="6">
        <f>$A10*_xlfn.XLOOKUP(E$9,'productivity and income'!$D$2:$O$2,'productivity and income'!$D$11:$O$11,0,0)</f>
        <v>122.5376</v>
      </c>
      <c r="F10" s="6">
        <f>$A10*_xlfn.XLOOKUP(F$9,'productivity and income'!$D$2:$O$2,'productivity and income'!$D$11:$O$11,0,0)</f>
        <v>164.91320000000002</v>
      </c>
      <c r="G10" s="7">
        <f>$A10*_xlfn.XLOOKUP(G$9,'productivity and income'!$D$2:$O$2,'productivity and income'!$D$11:$O$11,0,0)</f>
        <v>357.6</v>
      </c>
      <c r="H10" s="19"/>
      <c r="I10" s="19"/>
      <c r="J10" s="19"/>
      <c r="K10" s="19"/>
      <c r="L10" s="19"/>
      <c r="M10" s="19"/>
    </row>
    <row r="11" spans="1:13" x14ac:dyDescent="0.25">
      <c r="A11" s="10">
        <v>2</v>
      </c>
      <c r="B11" s="6">
        <f>$A11*_xlfn.XLOOKUP(B$9,'productivity and income'!$D$2:$O$2,'productivity and income'!$D$11:$O$11,0,0)</f>
        <v>25.68</v>
      </c>
      <c r="C11" s="6">
        <f>$A11*_xlfn.XLOOKUP(C$9,'productivity and income'!$D$2:$O$2,'productivity and income'!$D$11:$O$11,0,0)</f>
        <v>632.18399999999997</v>
      </c>
      <c r="D11" s="6">
        <f>$A11*_xlfn.XLOOKUP(D$9,'productivity and income'!$D$2:$O$2,'productivity and income'!$D$11:$O$11,0,0)</f>
        <v>160.27199999999999</v>
      </c>
      <c r="E11" s="6">
        <f>$A11*_xlfn.XLOOKUP(E$9,'productivity and income'!$D$2:$O$2,'productivity and income'!$D$11:$O$11,0,0)</f>
        <v>245.0752</v>
      </c>
      <c r="F11" s="6">
        <f>$A11*_xlfn.XLOOKUP(F$9,'productivity and income'!$D$2:$O$2,'productivity and income'!$D$11:$O$11,0,0)</f>
        <v>329.82640000000004</v>
      </c>
      <c r="G11" s="7">
        <f>$A11*_xlfn.XLOOKUP(G$9,'productivity and income'!$D$2:$O$2,'productivity and income'!$D$11:$O$11,0,0)</f>
        <v>715.2</v>
      </c>
      <c r="H11" s="19"/>
      <c r="I11" s="19"/>
      <c r="J11" s="19"/>
      <c r="K11" s="19"/>
      <c r="L11" s="19"/>
      <c r="M11" s="19"/>
    </row>
    <row r="12" spans="1:13" x14ac:dyDescent="0.25">
      <c r="A12" s="10">
        <v>5</v>
      </c>
      <c r="B12" s="6">
        <f>$A12*_xlfn.XLOOKUP(B$9,'productivity and income'!$D$2:$O$2,'productivity and income'!$D$11:$O$11,0,0)</f>
        <v>64.2</v>
      </c>
      <c r="C12" s="6">
        <f>$A12*_xlfn.XLOOKUP(C$9,'productivity and income'!$D$2:$O$2,'productivity and income'!$D$11:$O$11,0,0)</f>
        <v>1580.46</v>
      </c>
      <c r="D12" s="6">
        <f>$A12*_xlfn.XLOOKUP(D$9,'productivity and income'!$D$2:$O$2,'productivity and income'!$D$11:$O$11,0,0)</f>
        <v>400.67999999999995</v>
      </c>
      <c r="E12" s="6">
        <f>$A12*_xlfn.XLOOKUP(E$9,'productivity and income'!$D$2:$O$2,'productivity and income'!$D$11:$O$11,0,0)</f>
        <v>612.68799999999999</v>
      </c>
      <c r="F12" s="6">
        <f>$A12*_xlfn.XLOOKUP(F$9,'productivity and income'!$D$2:$O$2,'productivity and income'!$D$11:$O$11,0,0)</f>
        <v>824.56600000000003</v>
      </c>
      <c r="G12" s="7">
        <f>$A12*_xlfn.XLOOKUP(G$9,'productivity and income'!$D$2:$O$2,'productivity and income'!$D$11:$O$11,0,0)</f>
        <v>1788</v>
      </c>
      <c r="H12" s="19"/>
      <c r="I12" s="19"/>
      <c r="J12" s="19"/>
      <c r="K12" s="19"/>
      <c r="L12" s="19"/>
      <c r="M12" s="19"/>
    </row>
    <row r="13" spans="1:13" x14ac:dyDescent="0.25">
      <c r="A13" s="10">
        <v>10</v>
      </c>
      <c r="B13" s="6">
        <f>$A13*_xlfn.XLOOKUP(B$9,'productivity and income'!$D$2:$O$2,'productivity and income'!$D$11:$O$11,0,0)</f>
        <v>128.4</v>
      </c>
      <c r="C13" s="6">
        <f>$A13*_xlfn.XLOOKUP(C$9,'productivity and income'!$D$2:$O$2,'productivity and income'!$D$11:$O$11,0,0)</f>
        <v>3160.92</v>
      </c>
      <c r="D13" s="6">
        <f>$A13*_xlfn.XLOOKUP(D$9,'productivity and income'!$D$2:$O$2,'productivity and income'!$D$11:$O$11,0,0)</f>
        <v>801.3599999999999</v>
      </c>
      <c r="E13" s="6">
        <f>$A13*_xlfn.XLOOKUP(E$9,'productivity and income'!$D$2:$O$2,'productivity and income'!$D$11:$O$11,0,0)</f>
        <v>1225.376</v>
      </c>
      <c r="F13" s="6">
        <f>$A13*_xlfn.XLOOKUP(F$9,'productivity and income'!$D$2:$O$2,'productivity and income'!$D$11:$O$11,0,0)</f>
        <v>1649.1320000000001</v>
      </c>
      <c r="G13" s="7">
        <f>$A13*_xlfn.XLOOKUP(G$9,'productivity and income'!$D$2:$O$2,'productivity and income'!$D$11:$O$11,0,0)</f>
        <v>3576</v>
      </c>
      <c r="H13" s="19"/>
      <c r="I13" s="19"/>
      <c r="J13" s="19"/>
      <c r="K13" s="19"/>
      <c r="L13" s="19"/>
      <c r="M13" s="19"/>
    </row>
    <row r="14" spans="1:13" x14ac:dyDescent="0.25">
      <c r="A14" s="51">
        <v>20</v>
      </c>
      <c r="B14" s="6">
        <f>$A14*_xlfn.XLOOKUP(B$9,'productivity and income'!$D$2:$O$2,'productivity and income'!$D$11:$O$11,0,0)</f>
        <v>256.8</v>
      </c>
      <c r="C14" s="6">
        <f>$A14*_xlfn.XLOOKUP(C$9,'productivity and income'!$D$2:$O$2,'productivity and income'!$D$11:$O$11,0,0)</f>
        <v>6321.84</v>
      </c>
      <c r="D14" s="6">
        <f>$A14*_xlfn.XLOOKUP(D$9,'productivity and income'!$D$2:$O$2,'productivity and income'!$D$11:$O$11,0,0)</f>
        <v>1602.7199999999998</v>
      </c>
      <c r="E14" s="6">
        <f>$A14*_xlfn.XLOOKUP(E$9,'productivity and income'!$D$2:$O$2,'productivity and income'!$D$11:$O$11,0,0)</f>
        <v>2450.752</v>
      </c>
      <c r="F14" s="6">
        <f>$A14*_xlfn.XLOOKUP(F$9,'productivity and income'!$D$2:$O$2,'productivity and income'!$D$11:$O$11,0,0)</f>
        <v>3298.2640000000001</v>
      </c>
      <c r="G14" s="7">
        <f>$A14*_xlfn.XLOOKUP(G$9,'productivity and income'!$D$2:$O$2,'productivity and income'!$D$11:$O$11,0,0)</f>
        <v>7152</v>
      </c>
      <c r="H14" s="19"/>
      <c r="I14" s="19"/>
      <c r="J14" s="19"/>
      <c r="K14" s="19"/>
      <c r="L14" s="19"/>
      <c r="M14" s="19"/>
    </row>
    <row r="15" spans="1:13" x14ac:dyDescent="0.25">
      <c r="A15" s="52">
        <v>30</v>
      </c>
      <c r="B15" s="6">
        <f>$A15*_xlfn.XLOOKUP(B$9,'productivity and income'!$D$2:$O$2,'productivity and income'!$D$11:$O$11,0,0)</f>
        <v>385.2</v>
      </c>
      <c r="C15" s="6">
        <f>$A15*_xlfn.XLOOKUP(C$9,'productivity and income'!$D$2:$O$2,'productivity and income'!$D$11:$O$11,0,0)</f>
        <v>9482.76</v>
      </c>
      <c r="D15" s="6">
        <f>$A15*_xlfn.XLOOKUP(D$9,'productivity and income'!$D$2:$O$2,'productivity and income'!$D$11:$O$11,0,0)</f>
        <v>2404.08</v>
      </c>
      <c r="E15" s="6">
        <f>$A15*_xlfn.XLOOKUP(E$9,'productivity and income'!$D$2:$O$2,'productivity and income'!$D$11:$O$11,0,0)</f>
        <v>3676.1279999999997</v>
      </c>
      <c r="F15" s="6">
        <f>$A15*_xlfn.XLOOKUP(F$9,'productivity and income'!$D$2:$O$2,'productivity and income'!$D$11:$O$11,0,0)</f>
        <v>4947.3960000000006</v>
      </c>
      <c r="G15" s="7">
        <f>$A15*_xlfn.XLOOKUP(G$9,'productivity and income'!$D$2:$O$2,'productivity and income'!$D$11:$O$11,0,0)</f>
        <v>10728</v>
      </c>
      <c r="H15" s="19"/>
      <c r="I15" s="19"/>
      <c r="J15" s="19"/>
      <c r="K15" s="19"/>
      <c r="L15" s="19"/>
      <c r="M15" s="19"/>
    </row>
    <row r="16" spans="1:13" x14ac:dyDescent="0.25">
      <c r="A16" s="52">
        <v>40</v>
      </c>
      <c r="B16" s="6">
        <f>$A16*_xlfn.XLOOKUP(B$9,'productivity and income'!$D$2:$O$2,'productivity and income'!$D$11:$O$11,0,0)</f>
        <v>513.6</v>
      </c>
      <c r="C16" s="6">
        <f>$A16*_xlfn.XLOOKUP(C$9,'productivity and income'!$D$2:$O$2,'productivity and income'!$D$11:$O$11,0,0)</f>
        <v>12643.68</v>
      </c>
      <c r="D16" s="6">
        <f>$A16*_xlfn.XLOOKUP(D$9,'productivity and income'!$D$2:$O$2,'productivity and income'!$D$11:$O$11,0,0)</f>
        <v>3205.4399999999996</v>
      </c>
      <c r="E16" s="6">
        <f>$A16*_xlfn.XLOOKUP(E$9,'productivity and income'!$D$2:$O$2,'productivity and income'!$D$11:$O$11,0,0)</f>
        <v>4901.5039999999999</v>
      </c>
      <c r="F16" s="6">
        <f>$A16*_xlfn.XLOOKUP(F$9,'productivity and income'!$D$2:$O$2,'productivity and income'!$D$11:$O$11,0,0)</f>
        <v>6596.5280000000002</v>
      </c>
      <c r="G16" s="7">
        <f>$A16*_xlfn.XLOOKUP(G$9,'productivity and income'!$D$2:$O$2,'productivity and income'!$D$11:$O$11,0,0)</f>
        <v>14304</v>
      </c>
    </row>
    <row r="17" spans="1:7" x14ac:dyDescent="0.25">
      <c r="A17" s="52">
        <v>50</v>
      </c>
      <c r="B17" s="6">
        <f>$A17*_xlfn.XLOOKUP(B$9,'productivity and income'!$D$2:$O$2,'productivity and income'!$D$11:$O$11,0,0)</f>
        <v>642</v>
      </c>
      <c r="C17" s="6">
        <f>$A17*_xlfn.XLOOKUP(C$9,'productivity and income'!$D$2:$O$2,'productivity and income'!$D$11:$O$11,0,0)</f>
        <v>15804.599999999999</v>
      </c>
      <c r="D17" s="6">
        <f>$A17*_xlfn.XLOOKUP(D$9,'productivity and income'!$D$2:$O$2,'productivity and income'!$D$11:$O$11,0,0)</f>
        <v>4006.7999999999997</v>
      </c>
      <c r="E17" s="6">
        <f>$A17*_xlfn.XLOOKUP(E$9,'productivity and income'!$D$2:$O$2,'productivity and income'!$D$11:$O$11,0,0)</f>
        <v>6126.88</v>
      </c>
      <c r="F17" s="6">
        <f>$A17*_xlfn.XLOOKUP(F$9,'productivity and income'!$D$2:$O$2,'productivity and income'!$D$11:$O$11,0,0)</f>
        <v>8245.6600000000017</v>
      </c>
      <c r="G17" s="7">
        <f>$A17*_xlfn.XLOOKUP(G$9,'productivity and income'!$D$2:$O$2,'productivity and income'!$D$11:$O$11,0,0)</f>
        <v>17880</v>
      </c>
    </row>
    <row r="18" spans="1:7" x14ac:dyDescent="0.25">
      <c r="A18" s="52">
        <v>75</v>
      </c>
      <c r="B18" s="6">
        <f>$A18*_xlfn.XLOOKUP(B$9,'productivity and income'!$D$2:$O$2,'productivity and income'!$D$11:$O$11,0,0)</f>
        <v>963</v>
      </c>
      <c r="C18" s="6">
        <f>$A18*_xlfn.XLOOKUP(C$9,'productivity and income'!$D$2:$O$2,'productivity and income'!$D$11:$O$11,0,0)</f>
        <v>23706.899999999998</v>
      </c>
      <c r="D18" s="6">
        <f>$A18*_xlfn.XLOOKUP(D$9,'productivity and income'!$D$2:$O$2,'productivity and income'!$D$11:$O$11,0,0)</f>
        <v>6010.2</v>
      </c>
      <c r="E18" s="6">
        <f>$A18*_xlfn.XLOOKUP(E$9,'productivity and income'!$D$2:$O$2,'productivity and income'!$D$11:$O$11,0,0)</f>
        <v>9190.32</v>
      </c>
      <c r="F18" s="6">
        <f>$A18*_xlfn.XLOOKUP(F$9,'productivity and income'!$D$2:$O$2,'productivity and income'!$D$11:$O$11,0,0)</f>
        <v>12368.490000000002</v>
      </c>
      <c r="G18" s="7">
        <f>$A18*_xlfn.XLOOKUP(G$9,'productivity and income'!$D$2:$O$2,'productivity and income'!$D$11:$O$11,0,0)</f>
        <v>26820</v>
      </c>
    </row>
    <row r="19" spans="1:7" x14ac:dyDescent="0.25">
      <c r="A19" s="52">
        <v>100</v>
      </c>
      <c r="B19" s="6">
        <f>$A19*_xlfn.XLOOKUP(B$9,'productivity and income'!$D$2:$O$2,'productivity and income'!$D$11:$O$11,0,0)</f>
        <v>1284</v>
      </c>
      <c r="C19" s="6">
        <f>$A19*_xlfn.XLOOKUP(C$9,'productivity and income'!$D$2:$O$2,'productivity and income'!$D$11:$O$11,0,0)</f>
        <v>31609.199999999997</v>
      </c>
      <c r="D19" s="6">
        <f>$A19*_xlfn.XLOOKUP(D$9,'productivity and income'!$D$2:$O$2,'productivity and income'!$D$11:$O$11,0,0)</f>
        <v>8013.5999999999995</v>
      </c>
      <c r="E19" s="6">
        <f>$A19*_xlfn.XLOOKUP(E$9,'productivity and income'!$D$2:$O$2,'productivity and income'!$D$11:$O$11,0,0)</f>
        <v>12253.76</v>
      </c>
      <c r="F19" s="6">
        <f>$A19*_xlfn.XLOOKUP(F$9,'productivity and income'!$D$2:$O$2,'productivity and income'!$D$11:$O$11,0,0)</f>
        <v>16491.320000000003</v>
      </c>
      <c r="G19" s="7">
        <f>$A19*_xlfn.XLOOKUP(G$9,'productivity and income'!$D$2:$O$2,'productivity and income'!$D$11:$O$11,0,0)</f>
        <v>35760</v>
      </c>
    </row>
    <row r="20" spans="1:7" x14ac:dyDescent="0.25">
      <c r="A20" s="52">
        <v>150</v>
      </c>
      <c r="B20" s="6">
        <f>$A20*_xlfn.XLOOKUP(B$9,'productivity and income'!$D$2:$O$2,'productivity and income'!$D$11:$O$11,0,0)</f>
        <v>1926</v>
      </c>
      <c r="C20" s="6">
        <f>$A20*_xlfn.XLOOKUP(C$9,'productivity and income'!$D$2:$O$2,'productivity and income'!$D$11:$O$11,0,0)</f>
        <v>47413.799999999996</v>
      </c>
      <c r="D20" s="6">
        <f>$A20*_xlfn.XLOOKUP(D$9,'productivity and income'!$D$2:$O$2,'productivity and income'!$D$11:$O$11,0,0)</f>
        <v>12020.4</v>
      </c>
      <c r="E20" s="6">
        <f>$A20*_xlfn.XLOOKUP(E$9,'productivity and income'!$D$2:$O$2,'productivity and income'!$D$11:$O$11,0,0)</f>
        <v>18380.64</v>
      </c>
      <c r="F20" s="6">
        <f>$A20*_xlfn.XLOOKUP(F$9,'productivity and income'!$D$2:$O$2,'productivity and income'!$D$11:$O$11,0,0)</f>
        <v>24736.980000000003</v>
      </c>
      <c r="G20" s="7">
        <f>$A20*_xlfn.XLOOKUP(G$9,'productivity and income'!$D$2:$O$2,'productivity and income'!$D$11:$O$11,0,0)</f>
        <v>53640</v>
      </c>
    </row>
    <row r="21" spans="1:7" x14ac:dyDescent="0.25">
      <c r="A21" s="52">
        <v>200</v>
      </c>
      <c r="B21" s="6">
        <f>$A21*_xlfn.XLOOKUP(B$9,'productivity and income'!$D$2:$O$2,'productivity and income'!$D$11:$O$11,0,0)</f>
        <v>2568</v>
      </c>
      <c r="C21" s="6">
        <f>$A21*_xlfn.XLOOKUP(C$9,'productivity and income'!$D$2:$O$2,'productivity and income'!$D$11:$O$11,0,0)</f>
        <v>63218.399999999994</v>
      </c>
      <c r="D21" s="6">
        <f>$A21*_xlfn.XLOOKUP(D$9,'productivity and income'!$D$2:$O$2,'productivity and income'!$D$11:$O$11,0,0)</f>
        <v>16027.199999999999</v>
      </c>
      <c r="E21" s="6">
        <f>$A21*_xlfn.XLOOKUP(E$9,'productivity and income'!$D$2:$O$2,'productivity and income'!$D$11:$O$11,0,0)</f>
        <v>24507.52</v>
      </c>
      <c r="F21" s="6">
        <f>$A21*_xlfn.XLOOKUP(F$9,'productivity and income'!$D$2:$O$2,'productivity and income'!$D$11:$O$11,0,0)</f>
        <v>32982.640000000007</v>
      </c>
      <c r="G21" s="7">
        <f>$A21*_xlfn.XLOOKUP(G$9,'productivity and income'!$D$2:$O$2,'productivity and income'!$D$11:$O$11,0,0)</f>
        <v>71520</v>
      </c>
    </row>
    <row r="22" spans="1:7" x14ac:dyDescent="0.25">
      <c r="A22" s="52">
        <v>250</v>
      </c>
      <c r="B22" s="6">
        <f>$A22*_xlfn.XLOOKUP(B$9,'productivity and income'!$D$2:$O$2,'productivity and income'!$D$11:$O$11,0,0)</f>
        <v>3210</v>
      </c>
      <c r="C22" s="6">
        <f>$A22*_xlfn.XLOOKUP(C$9,'productivity and income'!$D$2:$O$2,'productivity and income'!$D$11:$O$11,0,0)</f>
        <v>79023</v>
      </c>
      <c r="D22" s="6">
        <f>$A22*_xlfn.XLOOKUP(D$9,'productivity and income'!$D$2:$O$2,'productivity and income'!$D$11:$O$11,0,0)</f>
        <v>20034</v>
      </c>
      <c r="E22" s="6">
        <f>$A22*_xlfn.XLOOKUP(E$9,'productivity and income'!$D$2:$O$2,'productivity and income'!$D$11:$O$11,0,0)</f>
        <v>30634.399999999998</v>
      </c>
      <c r="F22" s="6">
        <f>$A22*_xlfn.XLOOKUP(F$9,'productivity and income'!$D$2:$O$2,'productivity and income'!$D$11:$O$11,0,0)</f>
        <v>41228.300000000003</v>
      </c>
      <c r="G22" s="7">
        <f>$A22*_xlfn.XLOOKUP(G$9,'productivity and income'!$D$2:$O$2,'productivity and income'!$D$11:$O$11,0,0)</f>
        <v>89400</v>
      </c>
    </row>
    <row r="23" spans="1:7" x14ac:dyDescent="0.25">
      <c r="A23" s="52">
        <v>500</v>
      </c>
      <c r="B23" s="6">
        <f>$A23*_xlfn.XLOOKUP(B$9,'productivity and income'!$D$2:$O$2,'productivity and income'!$D$11:$O$11,0,0)</f>
        <v>6420</v>
      </c>
      <c r="C23" s="6">
        <f>$A23*_xlfn.XLOOKUP(C$9,'productivity and income'!$D$2:$O$2,'productivity and income'!$D$11:$O$11,0,0)</f>
        <v>158046</v>
      </c>
      <c r="D23" s="6">
        <f>$A23*_xlfn.XLOOKUP(D$9,'productivity and income'!$D$2:$O$2,'productivity and income'!$D$11:$O$11,0,0)</f>
        <v>40068</v>
      </c>
      <c r="E23" s="6">
        <f>$A23*_xlfn.XLOOKUP(E$9,'productivity and income'!$D$2:$O$2,'productivity and income'!$D$11:$O$11,0,0)</f>
        <v>61268.799999999996</v>
      </c>
      <c r="F23" s="6">
        <f>$A23*_xlfn.XLOOKUP(F$9,'productivity and income'!$D$2:$O$2,'productivity and income'!$D$11:$O$11,0,0)</f>
        <v>82456.600000000006</v>
      </c>
      <c r="G23" s="7">
        <f>$A23*_xlfn.XLOOKUP(G$9,'productivity and income'!$D$2:$O$2,'productivity and income'!$D$11:$O$11,0,0)</f>
        <v>178800</v>
      </c>
    </row>
    <row r="24" spans="1:7" x14ac:dyDescent="0.25">
      <c r="A24" s="52">
        <v>1000</v>
      </c>
      <c r="B24" s="6">
        <f>$A24*_xlfn.XLOOKUP(B$9,'productivity and income'!$D$2:$O$2,'productivity and income'!$D$11:$O$11,0,0)</f>
        <v>12840</v>
      </c>
      <c r="C24" s="6">
        <f>$A24*_xlfn.XLOOKUP(C$9,'productivity and income'!$D$2:$O$2,'productivity and income'!$D$11:$O$11,0,0)</f>
        <v>316092</v>
      </c>
      <c r="D24" s="6">
        <f>$A24*_xlfn.XLOOKUP(D$9,'productivity and income'!$D$2:$O$2,'productivity and income'!$D$11:$O$11,0,0)</f>
        <v>80136</v>
      </c>
      <c r="E24" s="6">
        <f>$A24*_xlfn.XLOOKUP(E$9,'productivity and income'!$D$2:$O$2,'productivity and income'!$D$11:$O$11,0,0)</f>
        <v>122537.59999999999</v>
      </c>
      <c r="F24" s="6">
        <f>$A24*_xlfn.XLOOKUP(F$9,'productivity and income'!$D$2:$O$2,'productivity and income'!$D$11:$O$11,0,0)</f>
        <v>164913.20000000001</v>
      </c>
      <c r="G24" s="7">
        <f>$A24*_xlfn.XLOOKUP(G$9,'productivity and income'!$D$2:$O$2,'productivity and income'!$D$11:$O$11,0,0)</f>
        <v>357600</v>
      </c>
    </row>
    <row r="25" spans="1:7" x14ac:dyDescent="0.25">
      <c r="A25" s="53">
        <v>2000</v>
      </c>
      <c r="B25" s="8">
        <f>$A25*_xlfn.XLOOKUP(B$9,'productivity and income'!$D$2:$O$2,'productivity and income'!$D$11:$O$11,0,0)</f>
        <v>25680</v>
      </c>
      <c r="C25" s="8">
        <f>$A25*_xlfn.XLOOKUP(C$9,'productivity and income'!$D$2:$O$2,'productivity and income'!$D$11:$O$11,0,0)</f>
        <v>632184</v>
      </c>
      <c r="D25" s="8">
        <f>$A25*_xlfn.XLOOKUP(D$9,'productivity and income'!$D$2:$O$2,'productivity and income'!$D$11:$O$11,0,0)</f>
        <v>160272</v>
      </c>
      <c r="E25" s="8">
        <f>$A25*_xlfn.XLOOKUP(E$9,'productivity and income'!$D$2:$O$2,'productivity and income'!$D$11:$O$11,0,0)</f>
        <v>245075.19999999998</v>
      </c>
      <c r="F25" s="8">
        <f>$A25*_xlfn.XLOOKUP(F$9,'productivity and income'!$D$2:$O$2,'productivity and income'!$D$11:$O$11,0,0)</f>
        <v>329826.40000000002</v>
      </c>
      <c r="G25" s="9">
        <f>$A25*_xlfn.XLOOKUP(G$9,'productivity and income'!$D$2:$O$2,'productivity and income'!$D$11:$O$11,0,0)</f>
        <v>715200</v>
      </c>
    </row>
  </sheetData>
  <mergeCells count="2">
    <mergeCell ref="B8:G8"/>
    <mergeCell ref="B1:G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AAE7-C0B2-4A15-A650-A29E7A8F56EC}">
  <dimension ref="A1:F8"/>
  <sheetViews>
    <sheetView workbookViewId="0">
      <selection activeCell="H38" sqref="H38"/>
    </sheetView>
  </sheetViews>
  <sheetFormatPr defaultRowHeight="15" x14ac:dyDescent="0.25"/>
  <cols>
    <col min="1" max="1" width="21" bestFit="1" customWidth="1"/>
    <col min="2" max="2" width="22.5703125" bestFit="1" customWidth="1"/>
    <col min="3" max="3" width="10.28515625" bestFit="1" customWidth="1"/>
    <col min="4" max="4" width="14.5703125" bestFit="1" customWidth="1"/>
    <col min="5" max="5" width="10.140625" bestFit="1" customWidth="1"/>
    <col min="6" max="6" width="15.5703125" bestFit="1" customWidth="1"/>
  </cols>
  <sheetData>
    <row r="1" spans="1:6" x14ac:dyDescent="0.25">
      <c r="B1" t="s">
        <v>10</v>
      </c>
    </row>
    <row r="2" spans="1:6" x14ac:dyDescent="0.25">
      <c r="B2" t="s">
        <v>11</v>
      </c>
      <c r="C2" t="s">
        <v>12</v>
      </c>
      <c r="D2" t="s">
        <v>13</v>
      </c>
      <c r="E2" t="s">
        <v>14</v>
      </c>
    </row>
    <row r="3" spans="1:6" x14ac:dyDescent="0.25">
      <c r="A3" t="s">
        <v>17</v>
      </c>
      <c r="B3">
        <v>27.67</v>
      </c>
      <c r="C3" s="40">
        <v>15040</v>
      </c>
      <c r="D3" s="34">
        <v>10887797</v>
      </c>
      <c r="E3" s="11">
        <v>723.9</v>
      </c>
      <c r="F3" s="11"/>
    </row>
    <row r="4" spans="1:6" x14ac:dyDescent="0.25">
      <c r="A4" t="s">
        <v>1</v>
      </c>
      <c r="B4" s="45">
        <v>0.214</v>
      </c>
      <c r="C4" s="40">
        <v>34095016</v>
      </c>
      <c r="D4" s="34">
        <v>1870686614</v>
      </c>
      <c r="E4" s="11">
        <v>54.87</v>
      </c>
      <c r="F4" s="11"/>
    </row>
    <row r="5" spans="1:6" x14ac:dyDescent="0.25">
      <c r="A5" t="s">
        <v>0</v>
      </c>
      <c r="B5">
        <v>2.84</v>
      </c>
      <c r="C5" s="40">
        <v>1687132</v>
      </c>
      <c r="D5" s="34">
        <v>1141529977</v>
      </c>
      <c r="E5" s="11">
        <v>676.61</v>
      </c>
      <c r="F5" s="11"/>
    </row>
    <row r="6" spans="1:6" x14ac:dyDescent="0.25">
      <c r="A6" t="s">
        <v>15</v>
      </c>
      <c r="B6">
        <v>0.72</v>
      </c>
      <c r="C6" s="40">
        <v>1119690</v>
      </c>
      <c r="D6" s="34">
        <v>346571776</v>
      </c>
      <c r="E6" s="11">
        <v>309.52</v>
      </c>
      <c r="F6" s="11"/>
    </row>
    <row r="7" spans="1:6" x14ac:dyDescent="0.25">
      <c r="A7" t="s">
        <v>18</v>
      </c>
      <c r="B7">
        <v>60</v>
      </c>
      <c r="C7" s="40">
        <v>2521</v>
      </c>
      <c r="D7" s="34">
        <v>3522106</v>
      </c>
      <c r="E7" s="11">
        <v>1396.88</v>
      </c>
      <c r="F7" s="11"/>
    </row>
    <row r="8" spans="1:6" x14ac:dyDescent="0.25">
      <c r="A8" t="s">
        <v>16</v>
      </c>
      <c r="B8">
        <v>20.56</v>
      </c>
      <c r="C8" s="40">
        <v>12028194</v>
      </c>
      <c r="D8" s="34">
        <v>3280959969</v>
      </c>
      <c r="E8" s="11">
        <v>272.77</v>
      </c>
      <c r="F8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0B77-1679-4D02-B9C3-A7D0B44E2D61}">
  <dimension ref="A1:C6"/>
  <sheetViews>
    <sheetView workbookViewId="0">
      <selection activeCell="B5" sqref="B5"/>
    </sheetView>
  </sheetViews>
  <sheetFormatPr defaultRowHeight="15" x14ac:dyDescent="0.25"/>
  <cols>
    <col min="1" max="1" width="38.42578125" bestFit="1" customWidth="1"/>
    <col min="2" max="2" width="8.85546875" style="11"/>
  </cols>
  <sheetData>
    <row r="1" spans="1:3" x14ac:dyDescent="0.25">
      <c r="A1" t="s">
        <v>16</v>
      </c>
      <c r="B1" s="11">
        <v>5.96</v>
      </c>
      <c r="C1" t="s">
        <v>2</v>
      </c>
    </row>
    <row r="2" spans="1:3" x14ac:dyDescent="0.25">
      <c r="A2" t="s">
        <v>17</v>
      </c>
      <c r="B2" s="11">
        <v>5.96</v>
      </c>
      <c r="C2" t="s">
        <v>2</v>
      </c>
    </row>
    <row r="3" spans="1:3" x14ac:dyDescent="0.25">
      <c r="A3" t="s">
        <v>15</v>
      </c>
      <c r="B3" s="11">
        <v>111.3</v>
      </c>
      <c r="C3" t="s">
        <v>3</v>
      </c>
    </row>
    <row r="4" spans="1:3" x14ac:dyDescent="0.25">
      <c r="A4" t="s">
        <v>0</v>
      </c>
      <c r="B4" s="11">
        <v>111.3</v>
      </c>
      <c r="C4" t="s">
        <v>3</v>
      </c>
    </row>
    <row r="5" spans="1:3" x14ac:dyDescent="0.25">
      <c r="A5" t="s">
        <v>1</v>
      </c>
      <c r="B5" s="11">
        <v>60</v>
      </c>
      <c r="C5" t="s">
        <v>4</v>
      </c>
    </row>
    <row r="6" spans="1:3" x14ac:dyDescent="0.25">
      <c r="A6" t="s">
        <v>18</v>
      </c>
      <c r="B6" s="11">
        <v>5.96</v>
      </c>
      <c r="C6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create a parcel</vt:lpstr>
      <vt:lpstr>productivity and income</vt:lpstr>
      <vt:lpstr>size and income</vt:lpstr>
      <vt:lpstr>statewide averages</vt:lpstr>
      <vt:lpstr>commodity prices</vt:lpstr>
    </vt:vector>
  </TitlesOfParts>
  <Company>Montana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Isom, Jared</dc:creator>
  <cp:lastModifiedBy>Isom, Jared</cp:lastModifiedBy>
  <dcterms:created xsi:type="dcterms:W3CDTF">2024-04-11T20:27:59Z</dcterms:created>
  <dcterms:modified xsi:type="dcterms:W3CDTF">2024-04-16T21:01:29Z</dcterms:modified>
</cp:coreProperties>
</file>